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Goeller\Documents\_Books Plus\_Clients\Lower Mainland Foot Care Nurses\Year End Files\2022\Preliminaries\"/>
    </mc:Choice>
  </mc:AlternateContent>
  <xr:revisionPtr revIDLastSave="0" documentId="13_ncr:1_{38B2622F-4ECD-45DA-8CA4-D3D466A832CF}" xr6:coauthVersionLast="47" xr6:coauthVersionMax="47" xr10:uidLastSave="{00000000-0000-0000-0000-000000000000}"/>
  <bookViews>
    <workbookView xWindow="28692" yWindow="-108" windowWidth="29016" windowHeight="15816" xr2:uid="{00000000-000D-0000-FFFF-FFFF00000000}"/>
  </bookViews>
  <sheets>
    <sheet name="Profit and Loss" sheetId="1" r:id="rId1"/>
    <sheet name="Balance Sheet" sheetId="2" r:id="rId2"/>
    <sheet name="Budget 202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  <c r="D37" i="3"/>
  <c r="D6" i="3"/>
  <c r="B25" i="3" l="1"/>
  <c r="C11" i="3"/>
  <c r="B11" i="3"/>
  <c r="C45" i="3"/>
  <c r="D45" i="3"/>
  <c r="B45" i="3"/>
  <c r="C28" i="2"/>
  <c r="C17" i="2"/>
  <c r="C9" i="2"/>
  <c r="B18" i="2"/>
  <c r="C19" i="1" l="1"/>
  <c r="B19" i="1"/>
  <c r="D18" i="1"/>
  <c r="D26" i="1"/>
  <c r="D19" i="1" l="1"/>
  <c r="D9" i="3"/>
  <c r="C27" i="1" l="1"/>
  <c r="B27" i="1"/>
  <c r="D11" i="3" l="1"/>
  <c r="D12" i="3" s="1"/>
  <c r="D13" i="3" s="1"/>
  <c r="C18" i="3"/>
  <c r="C50" i="3"/>
  <c r="C32" i="3"/>
  <c r="C25" i="3"/>
  <c r="C26" i="3" s="1"/>
  <c r="C12" i="3"/>
  <c r="C13" i="3" s="1"/>
  <c r="D50" i="3"/>
  <c r="B50" i="3"/>
  <c r="D32" i="3"/>
  <c r="B32" i="3"/>
  <c r="D26" i="3"/>
  <c r="B26" i="3"/>
  <c r="D18" i="3"/>
  <c r="B18" i="3"/>
  <c r="B12" i="3"/>
  <c r="B13" i="3" s="1"/>
  <c r="C25" i="2"/>
  <c r="C26" i="2" s="1"/>
  <c r="C29" i="2"/>
  <c r="B29" i="2"/>
  <c r="B25" i="2"/>
  <c r="B26" i="2" s="1"/>
  <c r="C15" i="2"/>
  <c r="C16" i="2" s="1"/>
  <c r="B15" i="2"/>
  <c r="B16" i="2" s="1"/>
  <c r="C12" i="2"/>
  <c r="B12" i="2"/>
  <c r="C11" i="2"/>
  <c r="C10" i="2"/>
  <c r="D27" i="1"/>
  <c r="C29" i="1"/>
  <c r="C36" i="1" s="1"/>
  <c r="C37" i="1" s="1"/>
  <c r="C23" i="1"/>
  <c r="C24" i="1" s="1"/>
  <c r="C11" i="1"/>
  <c r="C12" i="1" s="1"/>
  <c r="C13" i="1" s="1"/>
  <c r="C14" i="1" s="1"/>
  <c r="D35" i="1"/>
  <c r="D34" i="1"/>
  <c r="D33" i="1"/>
  <c r="D32" i="1"/>
  <c r="D31" i="1"/>
  <c r="D30" i="1"/>
  <c r="B23" i="1"/>
  <c r="B24" i="1" s="1"/>
  <c r="D10" i="1"/>
  <c r="D9" i="1"/>
  <c r="D7" i="1"/>
  <c r="C38" i="2" l="1"/>
  <c r="B13" i="2"/>
  <c r="B19" i="2" s="1"/>
  <c r="C46" i="3"/>
  <c r="C52" i="3" s="1"/>
  <c r="D46" i="3"/>
  <c r="D52" i="3" s="1"/>
  <c r="B46" i="3"/>
  <c r="B52" i="3" s="1"/>
  <c r="C13" i="2"/>
  <c r="B38" i="2"/>
  <c r="B31" i="2"/>
  <c r="B32" i="2" s="1"/>
  <c r="C31" i="2"/>
  <c r="C32" i="2" s="1"/>
  <c r="D22" i="1"/>
  <c r="D23" i="1" s="1"/>
  <c r="D24" i="1" s="1"/>
  <c r="D11" i="1"/>
  <c r="D12" i="1" s="1"/>
  <c r="D13" i="1" s="1"/>
  <c r="D14" i="1" s="1"/>
  <c r="D29" i="1"/>
  <c r="D36" i="1" s="1"/>
  <c r="C39" i="1"/>
  <c r="B11" i="1"/>
  <c r="B12" i="1" s="1"/>
  <c r="B13" i="1" s="1"/>
  <c r="B14" i="1" s="1"/>
  <c r="B36" i="1"/>
  <c r="B37" i="1" s="1"/>
  <c r="C18" i="2" l="1"/>
  <c r="C19" i="2" s="1"/>
  <c r="D37" i="1"/>
  <c r="D39" i="1"/>
  <c r="C39" i="2"/>
  <c r="B39" i="2"/>
  <c r="B39" i="1"/>
</calcChain>
</file>

<file path=xl/sharedStrings.xml><?xml version="1.0" encoding="utf-8"?>
<sst xmlns="http://schemas.openxmlformats.org/spreadsheetml/2006/main" count="162" uniqueCount="121">
  <si>
    <t xml:space="preserve">   INCOME</t>
  </si>
  <si>
    <t xml:space="preserve">      4000 Annual Membership Fees</t>
  </si>
  <si>
    <t xml:space="preserve">      4200 Event Income</t>
  </si>
  <si>
    <t xml:space="preserve">         4210 June Conference Income</t>
  </si>
  <si>
    <t xml:space="preserve">            4220 Sponsorships</t>
  </si>
  <si>
    <t xml:space="preserve">         Total 4210 June Conference Income</t>
  </si>
  <si>
    <t xml:space="preserve">      Total 4200 Event Income</t>
  </si>
  <si>
    <t xml:space="preserve">   Total Income</t>
  </si>
  <si>
    <t>GROSS PROFIT</t>
  </si>
  <si>
    <t>EXPENSES</t>
  </si>
  <si>
    <t xml:space="preserve">   5200 Event expenses</t>
  </si>
  <si>
    <t xml:space="preserve">      5210 June Conference</t>
  </si>
  <si>
    <t xml:space="preserve">      Total 5210 June Conference</t>
  </si>
  <si>
    <t xml:space="preserve">   Total 5200 Event expenses</t>
  </si>
  <si>
    <t xml:space="preserve">   6000 Administration</t>
  </si>
  <si>
    <t xml:space="preserve">      6100 Accounting fees</t>
  </si>
  <si>
    <t xml:space="preserve">      6110 Legal and professional fees</t>
  </si>
  <si>
    <t xml:space="preserve">      6120 Bank fees</t>
  </si>
  <si>
    <t xml:space="preserve">      6127 Stripe merchant fees</t>
  </si>
  <si>
    <t xml:space="preserve">      6140 Interest expense</t>
  </si>
  <si>
    <t xml:space="preserve">      6165 Website</t>
  </si>
  <si>
    <t xml:space="preserve">      6210 Dues and subscriptions</t>
  </si>
  <si>
    <t xml:space="preserve">   Total 6000 Administration</t>
  </si>
  <si>
    <t>Total Expenses</t>
  </si>
  <si>
    <t>PROFIT</t>
  </si>
  <si>
    <t>Lower Mainland Foot Care Nurses Association</t>
  </si>
  <si>
    <t>ACTUAL</t>
  </si>
  <si>
    <t>ESTIMATED</t>
  </si>
  <si>
    <t>PRELIMINARY</t>
  </si>
  <si>
    <t>TOTAL</t>
  </si>
  <si>
    <t>Note 1</t>
  </si>
  <si>
    <t>Note 2</t>
  </si>
  <si>
    <t>Note 3</t>
  </si>
  <si>
    <t>Note 4</t>
  </si>
  <si>
    <t>Note 5</t>
  </si>
  <si>
    <t>Note 6</t>
  </si>
  <si>
    <t>Note 7</t>
  </si>
  <si>
    <t xml:space="preserve">   5300 Meeting Expenses</t>
  </si>
  <si>
    <t xml:space="preserve">Note 3 - monthly bookkeeping fees ($101.07) </t>
  </si>
  <si>
    <t>Assets</t>
  </si>
  <si>
    <t xml:space="preserve">   Current Assets</t>
  </si>
  <si>
    <t xml:space="preserve">      Cash and Cash Equivalent</t>
  </si>
  <si>
    <t xml:space="preserve">         1001 Prospera Chequing NEW</t>
  </si>
  <si>
    <t xml:space="preserve">         1002 Prospera EQUITY</t>
  </si>
  <si>
    <t xml:space="preserve">         1055 Stripe Account</t>
  </si>
  <si>
    <t xml:space="preserve">         1102 Petty Cash</t>
  </si>
  <si>
    <t xml:space="preserve">      Total Cash and Cash Equivalent</t>
  </si>
  <si>
    <t xml:space="preserve">      Accounts Receivable (A/R)</t>
  </si>
  <si>
    <t xml:space="preserve">         1200 Accounts Receivable (A/R)</t>
  </si>
  <si>
    <t xml:space="preserve">      Total Accounts Receivable (A/R)</t>
  </si>
  <si>
    <t xml:space="preserve">   Total Current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</si>
  <si>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</si>
  <si>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</si>
  <si>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</si>
  <si>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</si>
  <si>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 (A/P)</t>
  </si>
  <si>
    <t xml:space="preserve">            2100 Accounts Payable (A/P)</t>
  </si>
  <si>
    <t xml:space="preserve">         Total Accounts Payable (A/P)</t>
  </si>
  <si>
    <t xml:space="preserve">         Credit Card</t>
  </si>
  <si>
    <t xml:space="preserve">            2001 LMFCNA Prospera Visa</t>
  </si>
  <si>
    <t xml:space="preserve">         Total Credit Card</t>
  </si>
  <si>
    <t xml:space="preserve">         2005 Accrued Liabilities</t>
  </si>
  <si>
    <t xml:space="preserve">      Total Current Liabilities</t>
  </si>
  <si>
    <t xml:space="preserve">   Total Liabilities</t>
  </si>
  <si>
    <t xml:space="preserve">   Equity</t>
  </si>
  <si>
    <t xml:space="preserve">      3050 Opening Balance Contributed Surplus</t>
  </si>
  <si>
    <t xml:space="preserve">      Retained Earnings</t>
  </si>
  <si>
    <t xml:space="preserve">      Profit for the year</t>
  </si>
  <si>
    <t xml:space="preserve">   Total Equity</t>
  </si>
  <si>
    <t>Total Liabilities and Equity</t>
  </si>
  <si>
    <t>INCOME</t>
  </si>
  <si>
    <t xml:space="preserve">      4050 Webinar Info Sessions</t>
  </si>
  <si>
    <t xml:space="preserve">   5100 Educational session expenses</t>
  </si>
  <si>
    <t xml:space="preserve">      5102 Educational session speaker honorariums</t>
  </si>
  <si>
    <t xml:space="preserve">   Total 5100 Educational session expenses</t>
  </si>
  <si>
    <t xml:space="preserve">         5211 June Conference - catering</t>
  </si>
  <si>
    <t xml:space="preserve">         5212 June Conference - speaker honorariums</t>
  </si>
  <si>
    <t xml:space="preserve">   5300 Meeting expenses</t>
  </si>
  <si>
    <t xml:space="preserve">      5301 Meeting catering</t>
  </si>
  <si>
    <t xml:space="preserve">      5302 Meeting speaker honorariums</t>
  </si>
  <si>
    <t xml:space="preserve">      5303 Meeting supplies</t>
  </si>
  <si>
    <t xml:space="preserve">   Total 5300 Meeting expenses</t>
  </si>
  <si>
    <t xml:space="preserve">      6150 Office expenses</t>
  </si>
  <si>
    <t xml:space="preserve">      6160 Advertising &amp; promotion</t>
  </si>
  <si>
    <t xml:space="preserve">      6230 Meals and entertainment</t>
  </si>
  <si>
    <t xml:space="preserve">      6990 Bad debts</t>
  </si>
  <si>
    <t>OTHER INCOME</t>
  </si>
  <si>
    <t xml:space="preserve">      7050 Interest earned</t>
  </si>
  <si>
    <t>Total Other Income</t>
  </si>
  <si>
    <t>EST. January - December 2022</t>
  </si>
  <si>
    <t xml:space="preserve">         5214 June Conference - gifts &amp; door prizes</t>
  </si>
  <si>
    <t xml:space="preserve">      5300 Meeting expenses - other</t>
  </si>
  <si>
    <t xml:space="preserve">         5215 June Conference - technical support</t>
  </si>
  <si>
    <t>Note 3: based on assumed memberships, per above</t>
  </si>
  <si>
    <t>Note 2: assumed 55 attendees with 45 @ $60.00 earlybird &amp; 10 @ $75.00 regular rate</t>
  </si>
  <si>
    <t>PRELIMINARY Profit and Loss January - December 2022</t>
  </si>
  <si>
    <t>January - November 2022</t>
  </si>
  <si>
    <t>December 2022</t>
  </si>
  <si>
    <t>PRELIMINARY Balance Sheet January - December 2022</t>
  </si>
  <si>
    <t>As of November 30, 2022</t>
  </si>
  <si>
    <t>As of December 31, 2022</t>
  </si>
  <si>
    <t>PROPOSED BUDGET for 2023</t>
  </si>
  <si>
    <t xml:space="preserve">Note 1 - per expected renewals in Membership Works "upcoming renewals" report (9 members due in December) </t>
  </si>
  <si>
    <t>Note 2 - planned speaker honorarium for AGM 2022</t>
  </si>
  <si>
    <t xml:space="preserve">   5100 Event expenses</t>
  </si>
  <si>
    <t xml:space="preserve">   Total 5100 Event expenses</t>
  </si>
  <si>
    <t>Note 4 - estimated legal fees for 2022 AGM filing fees &amp; associated documentation, based on amount charged for 2021 ($764.67)</t>
  </si>
  <si>
    <t>Note 5 - estimated Stripe fees based on $540.00 revenue received at 3.4% ($18.36)</t>
  </si>
  <si>
    <t>Note 6 - Membership Works December subscription, including FX on $19.00 USD (purchased annual subscription, allocated monthly over 12 mo. Period)</t>
  </si>
  <si>
    <t>Note 7 - QBO December subscription (purchased annual subscription, allocated monthly over 12 mo. Period)</t>
  </si>
  <si>
    <t xml:space="preserve">      Prepaid Expenses</t>
  </si>
  <si>
    <t>Note 1 - Assumed all Stripe revenue was deposited into the bank by 12/31/2022</t>
  </si>
  <si>
    <t>Note 2 - Assumed no open A/R at 12/31/2022</t>
  </si>
  <si>
    <t>Note 4 - Year end A/P is estimated to be $101.07 for bookkeeping</t>
  </si>
  <si>
    <t>Note 6 - Accrued Liabilities are estimated legal costs ($775.00)</t>
  </si>
  <si>
    <t>Note 3 - Reduction in prepaid expenses due to allocation of Membership Works &amp; QBO expense for the month</t>
  </si>
  <si>
    <t>Note 5 - Assumed November Visa balance is paid off &amp; no further transactions in December (since QBO &amp; Membership Works have switched to annual billing)</t>
  </si>
  <si>
    <t>January - December 2021</t>
  </si>
  <si>
    <t>EST. January - December 2023</t>
  </si>
  <si>
    <t>Note 1: assumed 110 members @ $60.00/membership</t>
  </si>
  <si>
    <t>Note 4: based on estimates for WebEx annual subscription ($315.00) &amp; Quickbooks Online annual subscription ($485.00)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</si>
</sst>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3" formatCode="_-* #,##0.00_-;\-* #,##0.00_-;_-* &quot;-&quot;??_-;_-@_-"/>
    <numFmt numFmtId="164" formatCode="#,##0.00\ _€"/>
    <numFmt numFmtId="165" formatCode="&quot;$&quot;* #,##0.00\ _€"/>
  </numFmts>
  <fonts count="16" x14ac:knownFonts="1"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9"/>
      <color indexed="8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i/>
      <sz val="9"/>
      <color indexed="8"/>
      <name val="Calibri Light"/>
      <family val="2"/>
      <scheme val="major"/>
    </font>
    <font>
      <b/>
      <sz val="14"/>
      <color indexed="8"/>
      <name val="Calibri Light"/>
      <family val="2"/>
      <scheme val="maj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Calibri Light"/>
      <family val="2"/>
      <scheme val="major"/>
    </font>
    <font>
      <sz val="11"/>
      <name val="Calibri Light"/>
      <family val="2"/>
      <scheme val="major"/>
    </font>
    <font>
      <i/>
      <sz val="9"/>
      <name val="Calibri Light"/>
      <family val="2"/>
      <scheme val="major"/>
    </font>
    <font>
      <b/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DB8B5"/>
        <bgColor indexed="64"/>
      </patternFill>
    </fill>
    <fill>
      <patternFill patternType="solid">
        <fgColor rgb="FF86E2E0"/>
        <bgColor indexed="64"/>
      </patternFill>
    </fill>
    <fill>
      <patternFill patternType="solid">
        <fgColor rgb="FFBBEFEE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164" fontId="5" fillId="0" borderId="0" xfId="0" applyNumberFormat="1" applyFont="1" applyAlignment="1">
      <alignment wrapText="1"/>
    </xf>
    <xf numFmtId="165" fontId="7" fillId="0" borderId="3" xfId="0" applyNumberFormat="1" applyFont="1" applyBorder="1" applyAlignment="1">
      <alignment horizontal="right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7" fontId="7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5" fillId="0" borderId="0" xfId="1" applyFont="1" applyAlignment="1">
      <alignment horizontal="right" wrapText="1"/>
    </xf>
    <xf numFmtId="43" fontId="5" fillId="0" borderId="0" xfId="1" applyFont="1" applyAlignment="1">
      <alignment wrapText="1"/>
    </xf>
    <xf numFmtId="0" fontId="8" fillId="0" borderId="0" xfId="0" applyFont="1"/>
    <xf numFmtId="165" fontId="7" fillId="0" borderId="0" xfId="0" applyNumberFormat="1" applyFont="1" applyAlignment="1">
      <alignment horizontal="right" wrapText="1"/>
    </xf>
    <xf numFmtId="0" fontId="5" fillId="0" borderId="0" xfId="0" applyFont="1"/>
    <xf numFmtId="0" fontId="10" fillId="0" borderId="0" xfId="0" applyFont="1" applyAlignment="1">
      <alignment horizontal="left" wrapText="1"/>
    </xf>
    <xf numFmtId="164" fontId="11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43" fontId="8" fillId="0" borderId="0" xfId="1" applyFont="1" applyFill="1" applyAlignment="1">
      <alignment horizontal="left" wrapText="1"/>
    </xf>
    <xf numFmtId="43" fontId="5" fillId="0" borderId="0" xfId="0" applyNumberFormat="1" applyFont="1"/>
    <xf numFmtId="165" fontId="6" fillId="0" borderId="0" xfId="0" applyNumberFormat="1" applyFont="1" applyAlignment="1">
      <alignment horizontal="left" wrapText="1"/>
    </xf>
    <xf numFmtId="164" fontId="12" fillId="0" borderId="0" xfId="0" applyNumberFormat="1" applyFont="1" applyAlignment="1">
      <alignment horizontal="left" wrapText="1"/>
    </xf>
    <xf numFmtId="43" fontId="12" fillId="0" borderId="0" xfId="1" applyFont="1" applyFill="1" applyAlignment="1">
      <alignment horizontal="left" wrapText="1"/>
    </xf>
    <xf numFmtId="43" fontId="14" fillId="0" borderId="0" xfId="1" applyFont="1" applyFill="1" applyAlignment="1">
      <alignment horizontal="left" wrapText="1"/>
    </xf>
    <xf numFmtId="43" fontId="5" fillId="0" borderId="0" xfId="1" applyFont="1" applyFill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wrapText="1"/>
    </xf>
    <xf numFmtId="165" fontId="15" fillId="3" borderId="3" xfId="0" applyNumberFormat="1" applyFont="1" applyFill="1" applyBorder="1" applyAlignment="1">
      <alignment horizontal="right" wrapText="1"/>
    </xf>
    <xf numFmtId="165" fontId="15" fillId="4" borderId="3" xfId="0" applyNumberFormat="1" applyFont="1" applyFill="1" applyBorder="1" applyAlignment="1">
      <alignment horizontal="right" wrapText="1"/>
    </xf>
    <xf numFmtId="165" fontId="15" fillId="2" borderId="3" xfId="0" applyNumberFormat="1" applyFont="1" applyFill="1" applyBorder="1" applyAlignment="1">
      <alignment horizontal="right" wrapText="1"/>
    </xf>
    <xf numFmtId="0" fontId="7" fillId="4" borderId="0" xfId="0" applyFont="1" applyFill="1" applyAlignment="1">
      <alignment horizontal="left" wrapText="1"/>
    </xf>
    <xf numFmtId="0" fontId="7" fillId="3" borderId="4" xfId="0" applyFont="1" applyFill="1" applyBorder="1" applyAlignment="1">
      <alignment horizontal="left" wrapText="1"/>
    </xf>
    <xf numFmtId="165" fontId="15" fillId="3" borderId="5" xfId="0" applyNumberFormat="1" applyFont="1" applyFill="1" applyBorder="1" applyAlignment="1">
      <alignment horizontal="right" wrapText="1"/>
    </xf>
    <xf numFmtId="165" fontId="15" fillId="3" borderId="6" xfId="0" applyNumberFormat="1" applyFont="1" applyFill="1" applyBorder="1" applyAlignment="1">
      <alignment horizontal="right" wrapText="1"/>
    </xf>
    <xf numFmtId="43" fontId="5" fillId="0" borderId="0" xfId="1" applyFont="1" applyFill="1" applyAlignment="1">
      <alignment wrapText="1"/>
    </xf>
    <xf numFmtId="165" fontId="15" fillId="0" borderId="3" xfId="0" applyNumberFormat="1" applyFont="1" applyBorder="1" applyAlignment="1">
      <alignment horizontal="right" wrapText="1"/>
    </xf>
    <xf numFmtId="43" fontId="13" fillId="0" borderId="0" xfId="1" applyFont="1" applyFill="1" applyAlignment="1">
      <alignment horizontal="right" wrapText="1"/>
    </xf>
    <xf numFmtId="164" fontId="5" fillId="3" borderId="0" xfId="0" applyNumberFormat="1" applyFont="1" applyFill="1" applyAlignment="1">
      <alignment wrapText="1"/>
    </xf>
    <xf numFmtId="0" fontId="5" fillId="3" borderId="0" xfId="0" applyFont="1" applyFill="1"/>
    <xf numFmtId="165" fontId="7" fillId="3" borderId="3" xfId="0" applyNumberFormat="1" applyFont="1" applyFill="1" applyBorder="1" applyAlignment="1">
      <alignment horizontal="right" wrapText="1"/>
    </xf>
    <xf numFmtId="165" fontId="15" fillId="0" borderId="0" xfId="0" applyNumberFormat="1" applyFont="1" applyAlignment="1">
      <alignment horizontal="right" wrapText="1"/>
    </xf>
    <xf numFmtId="165" fontId="7" fillId="2" borderId="2" xfId="0" applyNumberFormat="1" applyFont="1" applyFill="1" applyBorder="1" applyAlignment="1">
      <alignment horizontal="right" wrapText="1"/>
    </xf>
    <xf numFmtId="165" fontId="7" fillId="4" borderId="2" xfId="0" applyNumberFormat="1" applyFont="1" applyFill="1" applyBorder="1" applyAlignment="1">
      <alignment horizontal="right" wrapText="1"/>
    </xf>
    <xf numFmtId="165" fontId="7" fillId="3" borderId="2" xfId="0" applyNumberFormat="1" applyFont="1" applyFill="1" applyBorder="1" applyAlignment="1">
      <alignment horizontal="right" wrapText="1"/>
    </xf>
    <xf numFmtId="165" fontId="7" fillId="4" borderId="3" xfId="0" applyNumberFormat="1" applyFont="1" applyFill="1" applyBorder="1" applyAlignment="1">
      <alignment horizontal="right" wrapText="1"/>
    </xf>
    <xf numFmtId="0" fontId="7" fillId="5" borderId="0" xfId="0" applyFont="1" applyFill="1" applyAlignment="1">
      <alignment horizontal="left" wrapText="1"/>
    </xf>
    <xf numFmtId="165" fontId="7" fillId="5" borderId="3" xfId="0" applyNumberFormat="1" applyFont="1" applyFill="1" applyBorder="1" applyAlignment="1">
      <alignment horizontal="right" wrapText="1"/>
    </xf>
    <xf numFmtId="0" fontId="9" fillId="0" borderId="0" xfId="0" applyFont="1" applyAlignment="1">
      <alignment horizontal="center"/>
    </xf>
    <xf numFmtId="0" fontId="8" fillId="0" borderId="0" xfId="0" applyFont="1" applyFill="1"/>
    <xf numFmtId="6" fontId="8" fillId="0" borderId="0" xfId="0" applyNumberFormat="1" applyFont="1" applyFill="1"/>
    <xf numFmtId="0" fontId="0" fillId="0" borderId="0" xfId="0" applyFill="1"/>
    <xf numFmtId="0" fontId="9" fillId="0" borderId="0" xfId="0" applyFont="1" applyAlignment="1"/>
    <xf numFmtId="0" fontId="7" fillId="0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BEFEE"/>
      <color rgb="FF86E2E0"/>
      <color rgb="FFABEBE9"/>
      <color rgb="FF2DB8B5"/>
      <color rgb="FFDAF6F5"/>
      <color rgb="FF4FD5D2"/>
      <color rgb="FF33CCCC"/>
      <color rgb="FF0099CC"/>
      <color rgb="FF66C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workbookViewId="0">
      <selection activeCell="I10" sqref="I10"/>
    </sheetView>
  </sheetViews>
  <sheetFormatPr defaultRowHeight="14.4" x14ac:dyDescent="0.3"/>
  <cols>
    <col min="1" max="1" width="46.5546875" customWidth="1"/>
    <col min="2" max="4" width="24.77734375" customWidth="1"/>
  </cols>
  <sheetData>
    <row r="1" spans="1:5" ht="18" x14ac:dyDescent="0.35">
      <c r="A1" s="53" t="s">
        <v>25</v>
      </c>
      <c r="B1" s="53"/>
      <c r="C1" s="53"/>
      <c r="D1" s="53"/>
    </row>
    <row r="2" spans="1:5" ht="18" x14ac:dyDescent="0.35">
      <c r="A2" s="53" t="s">
        <v>95</v>
      </c>
      <c r="B2" s="53"/>
      <c r="C2" s="53"/>
      <c r="D2" s="53"/>
    </row>
    <row r="3" spans="1:5" x14ac:dyDescent="0.3">
      <c r="A3" s="4"/>
    </row>
    <row r="4" spans="1:5" x14ac:dyDescent="0.3">
      <c r="B4" s="10" t="s">
        <v>26</v>
      </c>
      <c r="C4" s="10" t="s">
        <v>27</v>
      </c>
      <c r="D4" s="10" t="s">
        <v>28</v>
      </c>
    </row>
    <row r="5" spans="1:5" x14ac:dyDescent="0.3">
      <c r="A5" s="5"/>
      <c r="B5" s="11" t="s">
        <v>96</v>
      </c>
      <c r="C5" s="12" t="s">
        <v>97</v>
      </c>
      <c r="D5" s="13" t="s">
        <v>29</v>
      </c>
    </row>
    <row r="6" spans="1:5" x14ac:dyDescent="0.3">
      <c r="A6" s="32" t="s">
        <v>0</v>
      </c>
      <c r="B6" s="8"/>
    </row>
    <row r="7" spans="1:5" x14ac:dyDescent="0.3">
      <c r="A7" s="36" t="s">
        <v>1</v>
      </c>
      <c r="B7" s="30">
        <v>5670</v>
      </c>
      <c r="C7" s="30">
        <v>540</v>
      </c>
      <c r="D7" s="30">
        <f>B7+C7</f>
        <v>6210</v>
      </c>
      <c r="E7" s="54" t="s">
        <v>30</v>
      </c>
    </row>
    <row r="8" spans="1:5" x14ac:dyDescent="0.3">
      <c r="A8" s="36" t="s">
        <v>2</v>
      </c>
      <c r="B8" s="40"/>
      <c r="C8" s="40"/>
      <c r="D8" s="40"/>
    </row>
    <row r="9" spans="1:5" x14ac:dyDescent="0.3">
      <c r="A9" s="31" t="s">
        <v>3</v>
      </c>
      <c r="B9" s="30">
        <v>0</v>
      </c>
      <c r="C9" s="30">
        <v>0</v>
      </c>
      <c r="D9" s="30">
        <f>B9+C9</f>
        <v>0</v>
      </c>
    </row>
    <row r="10" spans="1:5" x14ac:dyDescent="0.3">
      <c r="A10" s="31" t="s">
        <v>4</v>
      </c>
      <c r="B10" s="30">
        <v>0</v>
      </c>
      <c r="C10" s="30">
        <v>0</v>
      </c>
      <c r="D10" s="30">
        <f>B10+C10</f>
        <v>0</v>
      </c>
    </row>
    <row r="11" spans="1:5" x14ac:dyDescent="0.3">
      <c r="A11" s="31" t="s">
        <v>5</v>
      </c>
      <c r="B11" s="47">
        <f>(B9)+(B10)</f>
        <v>0</v>
      </c>
      <c r="C11" s="47">
        <f>(C9)+(C10)</f>
        <v>0</v>
      </c>
      <c r="D11" s="47">
        <f>(D9)+(D10)</f>
        <v>0</v>
      </c>
    </row>
    <row r="12" spans="1:5" x14ac:dyDescent="0.3">
      <c r="A12" s="36" t="s">
        <v>6</v>
      </c>
      <c r="B12" s="48">
        <f>(B8)+(B11)</f>
        <v>0</v>
      </c>
      <c r="C12" s="48">
        <f>(C8)+(C11)</f>
        <v>0</v>
      </c>
      <c r="D12" s="48">
        <f>(D8)+(D11)</f>
        <v>0</v>
      </c>
    </row>
    <row r="13" spans="1:5" x14ac:dyDescent="0.3">
      <c r="A13" s="32" t="s">
        <v>7</v>
      </c>
      <c r="B13" s="49">
        <f>(B7)+(B12)</f>
        <v>5670</v>
      </c>
      <c r="C13" s="49">
        <f>(C7)+(C12)</f>
        <v>540</v>
      </c>
      <c r="D13" s="49">
        <f>(D7)+(D12)</f>
        <v>6210</v>
      </c>
    </row>
    <row r="14" spans="1:5" x14ac:dyDescent="0.3">
      <c r="A14" s="32" t="s">
        <v>8</v>
      </c>
      <c r="B14" s="49">
        <f>(B13)-(0)</f>
        <v>5670</v>
      </c>
      <c r="C14" s="49">
        <f>(C13)-(0)</f>
        <v>540</v>
      </c>
      <c r="D14" s="49">
        <f>(D13)-(0)</f>
        <v>6210</v>
      </c>
    </row>
    <row r="15" spans="1:5" ht="9" customHeight="1" x14ac:dyDescent="0.3">
      <c r="A15" s="7"/>
      <c r="B15" s="17"/>
      <c r="C15" s="17"/>
      <c r="D15" s="17"/>
    </row>
    <row r="16" spans="1:5" x14ac:dyDescent="0.3">
      <c r="A16" s="32" t="s">
        <v>9</v>
      </c>
      <c r="B16" s="8"/>
      <c r="C16" s="8"/>
      <c r="D16" s="8"/>
    </row>
    <row r="17" spans="1:5" x14ac:dyDescent="0.3">
      <c r="A17" s="36" t="s">
        <v>104</v>
      </c>
      <c r="B17" s="15"/>
      <c r="C17" s="15"/>
      <c r="D17" s="30"/>
    </row>
    <row r="18" spans="1:5" ht="13.2" customHeight="1" x14ac:dyDescent="0.3">
      <c r="A18" s="31" t="s">
        <v>73</v>
      </c>
      <c r="B18" s="15">
        <v>300</v>
      </c>
      <c r="C18" s="15">
        <v>0</v>
      </c>
      <c r="D18" s="30">
        <f>B18+C18</f>
        <v>300</v>
      </c>
    </row>
    <row r="19" spans="1:5" x14ac:dyDescent="0.3">
      <c r="A19" s="36" t="s">
        <v>105</v>
      </c>
      <c r="B19" s="48">
        <f>B17+B18</f>
        <v>300</v>
      </c>
      <c r="C19" s="48">
        <f>C17+C18</f>
        <v>0</v>
      </c>
      <c r="D19" s="48">
        <f>B19+C19</f>
        <v>300</v>
      </c>
    </row>
    <row r="20" spans="1:5" x14ac:dyDescent="0.3">
      <c r="A20" s="36" t="s">
        <v>10</v>
      </c>
      <c r="B20" s="8"/>
      <c r="C20" s="8"/>
      <c r="D20" s="8"/>
    </row>
    <row r="21" spans="1:5" x14ac:dyDescent="0.3">
      <c r="A21" s="31" t="s">
        <v>11</v>
      </c>
      <c r="B21" s="8"/>
      <c r="C21" s="8"/>
      <c r="D21" s="8"/>
    </row>
    <row r="22" spans="1:5" x14ac:dyDescent="0.3">
      <c r="A22" s="31" t="s">
        <v>92</v>
      </c>
      <c r="B22" s="30">
        <v>0</v>
      </c>
      <c r="C22" s="30">
        <v>0</v>
      </c>
      <c r="D22" s="30">
        <f>B22+C22</f>
        <v>0</v>
      </c>
    </row>
    <row r="23" spans="1:5" x14ac:dyDescent="0.3">
      <c r="A23" s="31" t="s">
        <v>12</v>
      </c>
      <c r="B23" s="47">
        <f>(B21)+(B22)</f>
        <v>0</v>
      </c>
      <c r="C23" s="47">
        <f>(C21)+(C22)</f>
        <v>0</v>
      </c>
      <c r="D23" s="47">
        <f>(D21)+(D22)</f>
        <v>0</v>
      </c>
    </row>
    <row r="24" spans="1:5" x14ac:dyDescent="0.3">
      <c r="A24" s="36" t="s">
        <v>13</v>
      </c>
      <c r="B24" s="48">
        <f>(B20)+(B23)</f>
        <v>0</v>
      </c>
      <c r="C24" s="48">
        <f>(C20)+(C23)</f>
        <v>0</v>
      </c>
      <c r="D24" s="48">
        <f>(D20)+(D23)</f>
        <v>0</v>
      </c>
    </row>
    <row r="25" spans="1:5" x14ac:dyDescent="0.3">
      <c r="A25" s="36" t="s">
        <v>37</v>
      </c>
      <c r="B25" s="14"/>
      <c r="C25" s="30"/>
      <c r="D25" s="14"/>
    </row>
    <row r="26" spans="1:5" x14ac:dyDescent="0.3">
      <c r="A26" s="31" t="s">
        <v>79</v>
      </c>
      <c r="B26" s="30">
        <v>450</v>
      </c>
      <c r="C26" s="30">
        <v>150</v>
      </c>
      <c r="D26" s="30">
        <f>B26+C26</f>
        <v>600</v>
      </c>
      <c r="E26" s="54" t="s">
        <v>31</v>
      </c>
    </row>
    <row r="27" spans="1:5" x14ac:dyDescent="0.3">
      <c r="A27" s="36" t="s">
        <v>81</v>
      </c>
      <c r="B27" s="48">
        <f>(B25)+(B26)</f>
        <v>450</v>
      </c>
      <c r="C27" s="48">
        <f>(C25)+(C26)</f>
        <v>150</v>
      </c>
      <c r="D27" s="48">
        <f>(D25)+(D26)</f>
        <v>600</v>
      </c>
      <c r="E27" s="16"/>
    </row>
    <row r="28" spans="1:5" x14ac:dyDescent="0.3">
      <c r="A28" s="36" t="s">
        <v>14</v>
      </c>
      <c r="B28" s="8"/>
      <c r="C28" s="8"/>
      <c r="D28" s="8"/>
    </row>
    <row r="29" spans="1:5" x14ac:dyDescent="0.3">
      <c r="A29" s="31" t="s">
        <v>15</v>
      </c>
      <c r="B29" s="30">
        <v>1186.58</v>
      </c>
      <c r="C29" s="30">
        <f>101.07</f>
        <v>101.07</v>
      </c>
      <c r="D29" s="30">
        <f t="shared" ref="D29:D35" si="0">B29+C29</f>
        <v>1287.6499999999999</v>
      </c>
      <c r="E29" s="54" t="s">
        <v>32</v>
      </c>
    </row>
    <row r="30" spans="1:5" x14ac:dyDescent="0.3">
      <c r="A30" s="31" t="s">
        <v>16</v>
      </c>
      <c r="B30" s="30">
        <v>967.21</v>
      </c>
      <c r="C30" s="30">
        <v>775</v>
      </c>
      <c r="D30" s="30">
        <f t="shared" si="0"/>
        <v>1742.21</v>
      </c>
      <c r="E30" s="55" t="s">
        <v>33</v>
      </c>
    </row>
    <row r="31" spans="1:5" x14ac:dyDescent="0.3">
      <c r="A31" s="31" t="s">
        <v>17</v>
      </c>
      <c r="B31" s="30">
        <v>15.01</v>
      </c>
      <c r="C31" s="30">
        <v>0</v>
      </c>
      <c r="D31" s="30">
        <f t="shared" si="0"/>
        <v>15.01</v>
      </c>
      <c r="E31" s="54"/>
    </row>
    <row r="32" spans="1:5" x14ac:dyDescent="0.3">
      <c r="A32" s="31" t="s">
        <v>18</v>
      </c>
      <c r="B32" s="30">
        <v>197.91</v>
      </c>
      <c r="C32" s="30">
        <v>18.36</v>
      </c>
      <c r="D32" s="30">
        <f t="shared" si="0"/>
        <v>216.26999999999998</v>
      </c>
      <c r="E32" s="54" t="s">
        <v>34</v>
      </c>
    </row>
    <row r="33" spans="1:5" x14ac:dyDescent="0.3">
      <c r="A33" s="31" t="s">
        <v>19</v>
      </c>
      <c r="B33" s="30">
        <v>1.43</v>
      </c>
      <c r="C33" s="30">
        <v>0</v>
      </c>
      <c r="D33" s="30">
        <f t="shared" si="0"/>
        <v>1.43</v>
      </c>
    </row>
    <row r="34" spans="1:5" x14ac:dyDescent="0.3">
      <c r="A34" s="31" t="s">
        <v>20</v>
      </c>
      <c r="B34" s="30">
        <v>617.66</v>
      </c>
      <c r="C34" s="30">
        <v>25.6</v>
      </c>
      <c r="D34" s="30">
        <f t="shared" si="0"/>
        <v>643.26</v>
      </c>
      <c r="E34" s="54" t="s">
        <v>35</v>
      </c>
    </row>
    <row r="35" spans="1:5" x14ac:dyDescent="0.3">
      <c r="A35" s="31" t="s">
        <v>21</v>
      </c>
      <c r="B35" s="30">
        <v>515.4</v>
      </c>
      <c r="C35" s="30">
        <v>40.520000000000003</v>
      </c>
      <c r="D35" s="30">
        <f t="shared" si="0"/>
        <v>555.91999999999996</v>
      </c>
      <c r="E35" s="54" t="s">
        <v>36</v>
      </c>
    </row>
    <row r="36" spans="1:5" x14ac:dyDescent="0.3">
      <c r="A36" s="36" t="s">
        <v>22</v>
      </c>
      <c r="B36" s="48">
        <f>(((((((B28)+(B29))+(B30))+(B31))+(B32))+(B33))+(B34))+(B35)</f>
        <v>3501.2</v>
      </c>
      <c r="C36" s="48">
        <f>(((((((C28)+(C29))+(C30))+(C31))+(C32))+(C33))+(C34))+(C35)</f>
        <v>960.55</v>
      </c>
      <c r="D36" s="48">
        <f>(((((((D28)+(D29))+(D30))+(D31))+(D32))+(D33))+(D34))+(D35)</f>
        <v>4461.75</v>
      </c>
    </row>
    <row r="37" spans="1:5" x14ac:dyDescent="0.3">
      <c r="A37" s="32" t="s">
        <v>23</v>
      </c>
      <c r="B37" s="49">
        <f>B19+B24+B27+B36</f>
        <v>4251.2</v>
      </c>
      <c r="C37" s="49">
        <f>C19+C24+C27+C36</f>
        <v>1110.55</v>
      </c>
      <c r="D37" s="49">
        <f>D19+D24+D27+D36</f>
        <v>5361.75</v>
      </c>
    </row>
    <row r="38" spans="1:5" ht="8.4" customHeight="1" x14ac:dyDescent="0.3">
      <c r="A38" s="7"/>
      <c r="B38" s="9"/>
      <c r="C38" s="9"/>
      <c r="D38" s="9"/>
    </row>
    <row r="39" spans="1:5" x14ac:dyDescent="0.3">
      <c r="A39" s="32" t="s">
        <v>24</v>
      </c>
      <c r="B39" s="45">
        <f>(((B14)-(B37))+(0))-(0)</f>
        <v>1418.8000000000002</v>
      </c>
      <c r="C39" s="45">
        <f>(((C14)-(C37))+(0))-(0)</f>
        <v>-570.54999999999995</v>
      </c>
      <c r="D39" s="45">
        <f>(((D14)-(D37))+(0))-(0)</f>
        <v>848.25</v>
      </c>
    </row>
    <row r="40" spans="1:5" x14ac:dyDescent="0.3">
      <c r="A40" s="2"/>
      <c r="B40" s="3"/>
    </row>
    <row r="42" spans="1:5" x14ac:dyDescent="0.3">
      <c r="A42" s="54" t="s">
        <v>102</v>
      </c>
    </row>
    <row r="43" spans="1:5" x14ac:dyDescent="0.3">
      <c r="A43" s="54" t="s">
        <v>103</v>
      </c>
    </row>
    <row r="44" spans="1:5" x14ac:dyDescent="0.3">
      <c r="A44" s="54" t="s">
        <v>38</v>
      </c>
    </row>
    <row r="45" spans="1:5" x14ac:dyDescent="0.3">
      <c r="A45" s="54" t="s">
        <v>106</v>
      </c>
    </row>
    <row r="46" spans="1:5" x14ac:dyDescent="0.3">
      <c r="A46" s="54" t="s">
        <v>107</v>
      </c>
    </row>
    <row r="47" spans="1:5" x14ac:dyDescent="0.3">
      <c r="A47" s="54" t="s">
        <v>108</v>
      </c>
    </row>
    <row r="48" spans="1:5" x14ac:dyDescent="0.3">
      <c r="A48" s="54" t="s">
        <v>109</v>
      </c>
    </row>
  </sheetData>
  <mergeCells count="2">
    <mergeCell ref="A1:D1"/>
    <mergeCell ref="A2:D2"/>
  </mergeCells>
  <pageMargins left="0.7" right="0.7" top="0.75" bottom="0.75" header="0.3" footer="0.3"/>
  <pageSetup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B565-82C8-4C78-808A-CF3AB66E0533}">
  <sheetPr>
    <pageSetUpPr fitToPage="1"/>
  </sheetPr>
  <dimension ref="A1:D46"/>
  <sheetViews>
    <sheetView topLeftCell="A9" workbookViewId="0">
      <selection activeCell="H43" sqref="H43"/>
    </sheetView>
  </sheetViews>
  <sheetFormatPr defaultRowHeight="14.4" x14ac:dyDescent="0.3"/>
  <cols>
    <col min="1" max="1" width="43.88671875" customWidth="1"/>
    <col min="2" max="3" width="34" customWidth="1"/>
    <col min="4" max="4" width="9.5546875" customWidth="1"/>
  </cols>
  <sheetData>
    <row r="1" spans="1:4" ht="18" x14ac:dyDescent="0.35">
      <c r="A1" s="53" t="s">
        <v>25</v>
      </c>
      <c r="B1" s="53"/>
      <c r="C1" s="53"/>
    </row>
    <row r="2" spans="1:4" ht="18" x14ac:dyDescent="0.35">
      <c r="A2" s="53" t="s">
        <v>98</v>
      </c>
      <c r="B2" s="53"/>
      <c r="C2" s="53"/>
    </row>
    <row r="4" spans="1:4" x14ac:dyDescent="0.3">
      <c r="B4" s="10" t="s">
        <v>26</v>
      </c>
      <c r="C4" s="10" t="s">
        <v>27</v>
      </c>
      <c r="D4" s="10"/>
    </row>
    <row r="5" spans="1:4" x14ac:dyDescent="0.3">
      <c r="A5" s="1"/>
      <c r="B5" s="6" t="s">
        <v>99</v>
      </c>
      <c r="C5" s="6" t="s">
        <v>100</v>
      </c>
      <c r="D5" s="21"/>
    </row>
    <row r="6" spans="1:4" x14ac:dyDescent="0.3">
      <c r="A6" s="32" t="s">
        <v>39</v>
      </c>
      <c r="B6" s="8"/>
      <c r="C6" s="18"/>
      <c r="D6" s="18"/>
    </row>
    <row r="7" spans="1:4" x14ac:dyDescent="0.3">
      <c r="A7" s="36" t="s">
        <v>40</v>
      </c>
      <c r="B7" s="8"/>
      <c r="C7" s="18"/>
      <c r="D7" s="18"/>
    </row>
    <row r="8" spans="1:4" x14ac:dyDescent="0.3">
      <c r="A8" s="51" t="s">
        <v>41</v>
      </c>
      <c r="B8" s="8"/>
      <c r="C8" s="18"/>
      <c r="D8" s="18"/>
    </row>
    <row r="9" spans="1:4" x14ac:dyDescent="0.3">
      <c r="A9" s="31" t="s">
        <v>42</v>
      </c>
      <c r="B9" s="30">
        <v>8783.81</v>
      </c>
      <c r="C9" s="30">
        <f>8783.81+540+57.96-18.36-150-101.07-827.11</f>
        <v>8285.2299999999977</v>
      </c>
    </row>
    <row r="10" spans="1:4" x14ac:dyDescent="0.3">
      <c r="A10" s="31" t="s">
        <v>43</v>
      </c>
      <c r="B10" s="30">
        <v>5</v>
      </c>
      <c r="C10" s="30">
        <f>5</f>
        <v>5</v>
      </c>
      <c r="D10" s="14"/>
    </row>
    <row r="11" spans="1:4" x14ac:dyDescent="0.3">
      <c r="A11" s="31" t="s">
        <v>44</v>
      </c>
      <c r="B11" s="30">
        <v>57.96</v>
      </c>
      <c r="C11" s="30">
        <f>48.25-48.25</f>
        <v>0</v>
      </c>
      <c r="D11" s="54" t="s">
        <v>30</v>
      </c>
    </row>
    <row r="12" spans="1:4" x14ac:dyDescent="0.3">
      <c r="A12" s="31" t="s">
        <v>45</v>
      </c>
      <c r="B12" s="30">
        <f>36.25</f>
        <v>36.25</v>
      </c>
      <c r="C12" s="30">
        <f>36.25</f>
        <v>36.25</v>
      </c>
      <c r="D12" s="14"/>
    </row>
    <row r="13" spans="1:4" x14ac:dyDescent="0.3">
      <c r="A13" s="51" t="s">
        <v>46</v>
      </c>
      <c r="B13" s="52">
        <f>(((B9)+(B10))+(B11))+(B12)</f>
        <v>8883.0199999999986</v>
      </c>
      <c r="C13" s="52">
        <f>(((C9)+(C10))+(C11))+(C12)</f>
        <v>8326.4799999999977</v>
      </c>
      <c r="D13" s="17"/>
    </row>
    <row r="14" spans="1:4" x14ac:dyDescent="0.3">
      <c r="A14" s="51" t="s">
        <v>47</v>
      </c>
      <c r="B14" s="8"/>
      <c r="C14" s="8"/>
      <c r="D14" s="8"/>
    </row>
    <row r="15" spans="1:4" x14ac:dyDescent="0.3">
      <c r="A15" s="31" t="s">
        <v>48</v>
      </c>
      <c r="B15" s="30">
        <f>0</f>
        <v>0</v>
      </c>
      <c r="C15" s="30">
        <f>0</f>
        <v>0</v>
      </c>
      <c r="D15" s="54" t="s">
        <v>31</v>
      </c>
    </row>
    <row r="16" spans="1:4" x14ac:dyDescent="0.3">
      <c r="A16" s="51" t="s">
        <v>49</v>
      </c>
      <c r="B16" s="52">
        <f>B15</f>
        <v>0</v>
      </c>
      <c r="C16" s="52">
        <f>C15</f>
        <v>0</v>
      </c>
      <c r="D16" s="17"/>
    </row>
    <row r="17" spans="1:4" x14ac:dyDescent="0.3">
      <c r="A17" s="51" t="s">
        <v>110</v>
      </c>
      <c r="B17" s="8">
        <v>752.97</v>
      </c>
      <c r="C17" s="8">
        <f>752.97-25.6-40.52</f>
        <v>686.85</v>
      </c>
      <c r="D17" s="54" t="s">
        <v>32</v>
      </c>
    </row>
    <row r="18" spans="1:4" x14ac:dyDescent="0.3">
      <c r="A18" s="36" t="s">
        <v>50</v>
      </c>
      <c r="B18" s="50">
        <f>((B13)+(B16))+B17</f>
        <v>9635.989999999998</v>
      </c>
      <c r="C18" s="50">
        <f>((C13)+(C16))+C17</f>
        <v>9013.3299999999981</v>
      </c>
      <c r="D18" s="17"/>
    </row>
    <row r="19" spans="1:4" x14ac:dyDescent="0.3">
      <c r="A19" s="32" t="s">
        <v>51</v>
      </c>
      <c r="B19" s="45">
        <f>B18</f>
        <v>9635.989999999998</v>
      </c>
      <c r="C19" s="45">
        <f>C18</f>
        <v>9013.3299999999981</v>
      </c>
      <c r="D19" s="17"/>
    </row>
    <row r="20" spans="1:4" ht="9" customHeight="1" x14ac:dyDescent="0.3">
      <c r="A20" s="7"/>
      <c r="B20" s="17"/>
      <c r="C20" s="17"/>
      <c r="D20" s="17"/>
    </row>
    <row r="21" spans="1:4" x14ac:dyDescent="0.3">
      <c r="A21" s="32" t="s">
        <v>52</v>
      </c>
      <c r="B21" s="8"/>
      <c r="C21" s="8"/>
      <c r="D21" s="8"/>
    </row>
    <row r="22" spans="1:4" x14ac:dyDescent="0.3">
      <c r="A22" s="32" t="s">
        <v>53</v>
      </c>
      <c r="B22" s="8"/>
      <c r="C22" s="8"/>
      <c r="D22" s="8"/>
    </row>
    <row r="23" spans="1:4" x14ac:dyDescent="0.3">
      <c r="A23" s="36" t="s">
        <v>54</v>
      </c>
      <c r="B23" s="8"/>
      <c r="C23" s="8"/>
      <c r="D23" s="8"/>
    </row>
    <row r="24" spans="1:4" x14ac:dyDescent="0.3">
      <c r="A24" s="51" t="s">
        <v>55</v>
      </c>
      <c r="B24" s="8"/>
      <c r="C24" s="8"/>
      <c r="D24" s="8"/>
    </row>
    <row r="25" spans="1:4" x14ac:dyDescent="0.3">
      <c r="A25" s="31" t="s">
        <v>56</v>
      </c>
      <c r="B25" s="30">
        <f>101.07</f>
        <v>101.07</v>
      </c>
      <c r="C25" s="30">
        <f>101.07-101.07+101.07</f>
        <v>101.07</v>
      </c>
      <c r="D25" s="54" t="s">
        <v>33</v>
      </c>
    </row>
    <row r="26" spans="1:4" x14ac:dyDescent="0.3">
      <c r="A26" s="51" t="s">
        <v>57</v>
      </c>
      <c r="B26" s="52">
        <f>B25</f>
        <v>101.07</v>
      </c>
      <c r="C26" s="52">
        <f>C25</f>
        <v>101.07</v>
      </c>
      <c r="D26" s="17"/>
    </row>
    <row r="27" spans="1:4" x14ac:dyDescent="0.3">
      <c r="A27" s="51" t="s">
        <v>58</v>
      </c>
      <c r="B27" s="8"/>
      <c r="C27" s="8"/>
      <c r="D27" s="8"/>
    </row>
    <row r="28" spans="1:4" x14ac:dyDescent="0.3">
      <c r="A28" s="31" t="s">
        <v>59</v>
      </c>
      <c r="B28" s="30">
        <v>827.11</v>
      </c>
      <c r="C28" s="30">
        <f>827.11-827.11</f>
        <v>0</v>
      </c>
      <c r="D28" s="54" t="s">
        <v>34</v>
      </c>
    </row>
    <row r="29" spans="1:4" x14ac:dyDescent="0.3">
      <c r="A29" s="51" t="s">
        <v>60</v>
      </c>
      <c r="B29" s="52">
        <f>B28</f>
        <v>827.11</v>
      </c>
      <c r="C29" s="52">
        <f>C28</f>
        <v>0</v>
      </c>
      <c r="D29" s="17"/>
    </row>
    <row r="30" spans="1:4" x14ac:dyDescent="0.3">
      <c r="A30" s="51" t="s">
        <v>61</v>
      </c>
      <c r="B30" s="30">
        <v>0</v>
      </c>
      <c r="C30" s="30">
        <v>775</v>
      </c>
      <c r="D30" s="54" t="s">
        <v>35</v>
      </c>
    </row>
    <row r="31" spans="1:4" x14ac:dyDescent="0.3">
      <c r="A31" s="36" t="s">
        <v>62</v>
      </c>
      <c r="B31" s="50">
        <f>((B26)+(B29))+(B30)</f>
        <v>928.18000000000006</v>
      </c>
      <c r="C31" s="50">
        <f>((C26)+(C29))+(C30)</f>
        <v>876.06999999999994</v>
      </c>
      <c r="D31" s="17"/>
    </row>
    <row r="32" spans="1:4" x14ac:dyDescent="0.3">
      <c r="A32" s="32" t="s">
        <v>63</v>
      </c>
      <c r="B32" s="45">
        <f>B31</f>
        <v>928.18000000000006</v>
      </c>
      <c r="C32" s="45">
        <f>C31</f>
        <v>876.06999999999994</v>
      </c>
      <c r="D32" s="17"/>
    </row>
    <row r="33" spans="1:4" ht="7.8" customHeight="1" x14ac:dyDescent="0.3">
      <c r="A33" s="7"/>
      <c r="B33" s="17"/>
      <c r="C33" s="17"/>
      <c r="D33" s="17"/>
    </row>
    <row r="34" spans="1:4" x14ac:dyDescent="0.3">
      <c r="A34" s="32" t="s">
        <v>64</v>
      </c>
      <c r="B34" s="8"/>
      <c r="C34" s="8"/>
      <c r="D34" s="8"/>
    </row>
    <row r="35" spans="1:4" x14ac:dyDescent="0.3">
      <c r="A35" s="36" t="s">
        <v>65</v>
      </c>
      <c r="B35" s="30">
        <v>0</v>
      </c>
      <c r="C35" s="30">
        <v>0</v>
      </c>
      <c r="D35" s="14"/>
    </row>
    <row r="36" spans="1:4" x14ac:dyDescent="0.3">
      <c r="A36" s="36" t="s">
        <v>66</v>
      </c>
      <c r="B36" s="30">
        <v>7289.01</v>
      </c>
      <c r="C36" s="30">
        <v>7289.01</v>
      </c>
      <c r="D36" s="14"/>
    </row>
    <row r="37" spans="1:4" x14ac:dyDescent="0.3">
      <c r="A37" s="36" t="s">
        <v>67</v>
      </c>
      <c r="B37" s="30">
        <v>1418.8</v>
      </c>
      <c r="C37" s="30">
        <v>848.25</v>
      </c>
      <c r="D37" s="14"/>
    </row>
    <row r="38" spans="1:4" x14ac:dyDescent="0.3">
      <c r="A38" s="32" t="s">
        <v>68</v>
      </c>
      <c r="B38" s="45">
        <f>((B35)+(B36))+(B37)</f>
        <v>8707.81</v>
      </c>
      <c r="C38" s="45">
        <f>((C35)+(C36))+(C37)</f>
        <v>8137.26</v>
      </c>
      <c r="D38" s="17"/>
    </row>
    <row r="39" spans="1:4" x14ac:dyDescent="0.3">
      <c r="A39" s="32" t="s">
        <v>69</v>
      </c>
      <c r="B39" s="45">
        <f>(B32)+(B38)</f>
        <v>9635.99</v>
      </c>
      <c r="C39" s="45">
        <f>(C32)+(C38)</f>
        <v>9013.33</v>
      </c>
      <c r="D39" s="17"/>
    </row>
    <row r="40" spans="1:4" x14ac:dyDescent="0.3">
      <c r="A40" s="19"/>
      <c r="B40" s="20"/>
    </row>
    <row r="41" spans="1:4" x14ac:dyDescent="0.3">
      <c r="A41" s="54" t="s">
        <v>111</v>
      </c>
      <c r="B41" s="56"/>
    </row>
    <row r="42" spans="1:4" x14ac:dyDescent="0.3">
      <c r="A42" s="54" t="s">
        <v>112</v>
      </c>
    </row>
    <row r="43" spans="1:4" x14ac:dyDescent="0.3">
      <c r="A43" s="54" t="s">
        <v>115</v>
      </c>
    </row>
    <row r="44" spans="1:4" x14ac:dyDescent="0.3">
      <c r="A44" s="54" t="s">
        <v>113</v>
      </c>
    </row>
    <row r="45" spans="1:4" x14ac:dyDescent="0.3">
      <c r="A45" s="54" t="s">
        <v>116</v>
      </c>
    </row>
    <row r="46" spans="1:4" x14ac:dyDescent="0.3">
      <c r="A46" s="54" t="s">
        <v>114</v>
      </c>
    </row>
  </sheetData>
  <mergeCells count="2">
    <mergeCell ref="A1:C1"/>
    <mergeCell ref="A2:C2"/>
  </mergeCells>
  <pageMargins left="0.7" right="0.7" top="0.75" bottom="0.75" header="0.3" footer="0.3"/>
  <pageSetup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533A1-78C4-40E8-B405-2950D7950282}">
  <sheetPr>
    <pageSetUpPr fitToPage="1"/>
  </sheetPr>
  <dimension ref="A1:G57"/>
  <sheetViews>
    <sheetView topLeftCell="A27" workbookViewId="0">
      <selection activeCell="D61" sqref="D61"/>
    </sheetView>
  </sheetViews>
  <sheetFormatPr defaultRowHeight="14.4" x14ac:dyDescent="0.3"/>
  <cols>
    <col min="1" max="1" width="49.21875" style="18" customWidth="1"/>
    <col min="2" max="4" width="28.77734375" style="18" customWidth="1"/>
    <col min="5" max="5" width="6.33203125" style="23" bestFit="1" customWidth="1"/>
    <col min="6" max="7" width="9.21875" style="18" bestFit="1" customWidth="1"/>
    <col min="8" max="16384" width="8.88671875" style="18"/>
  </cols>
  <sheetData>
    <row r="1" spans="1:7" ht="18" x14ac:dyDescent="0.35">
      <c r="A1" s="53" t="s">
        <v>25</v>
      </c>
      <c r="B1" s="53"/>
      <c r="C1" s="53"/>
      <c r="D1" s="53"/>
      <c r="E1" s="57"/>
    </row>
    <row r="2" spans="1:7" ht="18" x14ac:dyDescent="0.35">
      <c r="A2" s="53" t="s">
        <v>101</v>
      </c>
      <c r="B2" s="53"/>
      <c r="C2" s="53"/>
      <c r="D2" s="53"/>
      <c r="E2" s="57"/>
    </row>
    <row r="4" spans="1:7" x14ac:dyDescent="0.3">
      <c r="A4" s="5"/>
      <c r="B4" s="58" t="s">
        <v>117</v>
      </c>
      <c r="C4" s="58" t="s">
        <v>89</v>
      </c>
      <c r="D4" s="58" t="s">
        <v>118</v>
      </c>
      <c r="E4" s="22"/>
    </row>
    <row r="5" spans="1:7" x14ac:dyDescent="0.3">
      <c r="A5" s="32" t="s">
        <v>70</v>
      </c>
      <c r="B5" s="44"/>
      <c r="C5" s="44"/>
      <c r="D5" s="44"/>
    </row>
    <row r="6" spans="1:7" x14ac:dyDescent="0.3">
      <c r="A6" s="36" t="s">
        <v>1</v>
      </c>
      <c r="B6" s="30">
        <v>5800</v>
      </c>
      <c r="C6" s="30">
        <v>6210</v>
      </c>
      <c r="D6" s="30">
        <f>110*60</f>
        <v>6600</v>
      </c>
      <c r="E6" s="24" t="s">
        <v>30</v>
      </c>
    </row>
    <row r="7" spans="1:7" x14ac:dyDescent="0.3">
      <c r="A7" s="36" t="s">
        <v>71</v>
      </c>
      <c r="B7" s="30">
        <v>0</v>
      </c>
      <c r="C7" s="30">
        <v>0</v>
      </c>
      <c r="D7" s="30">
        <v>0</v>
      </c>
      <c r="E7" s="24"/>
    </row>
    <row r="8" spans="1:7" x14ac:dyDescent="0.3">
      <c r="A8" s="36" t="s">
        <v>2</v>
      </c>
      <c r="B8" s="40"/>
      <c r="C8" s="40"/>
      <c r="D8" s="40"/>
      <c r="E8" s="24"/>
    </row>
    <row r="9" spans="1:7" x14ac:dyDescent="0.3">
      <c r="A9" s="31" t="s">
        <v>3</v>
      </c>
      <c r="B9" s="30">
        <v>3345</v>
      </c>
      <c r="C9" s="30">
        <v>0</v>
      </c>
      <c r="D9" s="30">
        <f>(45*60)+(10*75)</f>
        <v>3450</v>
      </c>
      <c r="E9" s="24" t="s">
        <v>31</v>
      </c>
      <c r="F9" s="25"/>
      <c r="G9" s="25"/>
    </row>
    <row r="10" spans="1:7" x14ac:dyDescent="0.3">
      <c r="A10" s="31" t="s">
        <v>4</v>
      </c>
      <c r="B10" s="30">
        <v>200</v>
      </c>
      <c r="C10" s="30">
        <v>0</v>
      </c>
      <c r="D10" s="30">
        <v>300</v>
      </c>
      <c r="E10" s="24"/>
      <c r="F10" s="25"/>
      <c r="G10" s="25"/>
    </row>
    <row r="11" spans="1:7" x14ac:dyDescent="0.3">
      <c r="A11" s="36" t="s">
        <v>6</v>
      </c>
      <c r="B11" s="34">
        <f>(B8)+(B9)+B10</f>
        <v>3545</v>
      </c>
      <c r="C11" s="34">
        <f>(C8)+(C9)+C10</f>
        <v>0</v>
      </c>
      <c r="D11" s="34">
        <f>(D8)+(D9)+D10</f>
        <v>3750</v>
      </c>
      <c r="E11" s="26"/>
    </row>
    <row r="12" spans="1:7" x14ac:dyDescent="0.3">
      <c r="A12" s="32" t="s">
        <v>7</v>
      </c>
      <c r="B12" s="33">
        <f>(B6)+B7+(B11)</f>
        <v>9345</v>
      </c>
      <c r="C12" s="33">
        <f>(C6)+C7+(C11)</f>
        <v>6210</v>
      </c>
      <c r="D12" s="33">
        <f>(D6)+D7+(D11)</f>
        <v>10350</v>
      </c>
      <c r="E12" s="26"/>
    </row>
    <row r="13" spans="1:7" x14ac:dyDescent="0.3">
      <c r="A13" s="32" t="s">
        <v>8</v>
      </c>
      <c r="B13" s="33">
        <f>(B12)-(0)</f>
        <v>9345</v>
      </c>
      <c r="C13" s="33">
        <f>(C12)-(0)</f>
        <v>6210</v>
      </c>
      <c r="D13" s="33">
        <f>(D12)-(0)</f>
        <v>10350</v>
      </c>
      <c r="E13" s="26"/>
    </row>
    <row r="14" spans="1:7" ht="9" customHeight="1" x14ac:dyDescent="0.3">
      <c r="A14" s="7"/>
      <c r="B14" s="46"/>
      <c r="C14" s="46"/>
      <c r="D14" s="46"/>
      <c r="E14" s="26"/>
    </row>
    <row r="15" spans="1:7" x14ac:dyDescent="0.3">
      <c r="A15" s="32" t="s">
        <v>9</v>
      </c>
      <c r="B15" s="43"/>
      <c r="C15" s="43"/>
      <c r="D15" s="43"/>
      <c r="E15" s="27"/>
    </row>
    <row r="16" spans="1:7" x14ac:dyDescent="0.3">
      <c r="A16" s="36" t="s">
        <v>72</v>
      </c>
      <c r="B16" s="8"/>
      <c r="C16" s="8"/>
      <c r="D16" s="8"/>
      <c r="E16" s="27"/>
    </row>
    <row r="17" spans="1:5" x14ac:dyDescent="0.3">
      <c r="A17" s="31" t="s">
        <v>73</v>
      </c>
      <c r="B17" s="30">
        <v>0</v>
      </c>
      <c r="C17" s="30">
        <v>300</v>
      </c>
      <c r="D17" s="30">
        <v>450</v>
      </c>
      <c r="E17" s="28"/>
    </row>
    <row r="18" spans="1:5" x14ac:dyDescent="0.3">
      <c r="A18" s="36" t="s">
        <v>74</v>
      </c>
      <c r="B18" s="34">
        <f>(B16)+(B17)</f>
        <v>0</v>
      </c>
      <c r="C18" s="34">
        <f>(C16)+(C17)</f>
        <v>300</v>
      </c>
      <c r="D18" s="34">
        <f>(D16)+(D17)</f>
        <v>450</v>
      </c>
      <c r="E18" s="26"/>
    </row>
    <row r="19" spans="1:5" x14ac:dyDescent="0.3">
      <c r="A19" s="36" t="s">
        <v>10</v>
      </c>
      <c r="B19" s="8"/>
      <c r="C19" s="8"/>
      <c r="D19" s="8"/>
      <c r="E19" s="27"/>
    </row>
    <row r="20" spans="1:5" x14ac:dyDescent="0.3">
      <c r="A20" s="31" t="s">
        <v>11</v>
      </c>
      <c r="B20" s="8"/>
      <c r="C20" s="8"/>
      <c r="D20" s="8"/>
      <c r="E20" s="27"/>
    </row>
    <row r="21" spans="1:5" x14ac:dyDescent="0.3">
      <c r="A21" s="31" t="s">
        <v>75</v>
      </c>
      <c r="B21" s="30">
        <v>0</v>
      </c>
      <c r="C21" s="30">
        <v>0</v>
      </c>
      <c r="D21" s="30">
        <v>750</v>
      </c>
      <c r="E21" s="28"/>
    </row>
    <row r="22" spans="1:5" x14ac:dyDescent="0.3">
      <c r="A22" s="31" t="s">
        <v>76</v>
      </c>
      <c r="B22" s="30">
        <v>0</v>
      </c>
      <c r="C22" s="30">
        <v>0</v>
      </c>
      <c r="D22" s="30">
        <v>150</v>
      </c>
      <c r="E22" s="28"/>
    </row>
    <row r="23" spans="1:5" x14ac:dyDescent="0.3">
      <c r="A23" s="31" t="s">
        <v>90</v>
      </c>
      <c r="B23" s="30">
        <v>0</v>
      </c>
      <c r="C23" s="30">
        <v>0</v>
      </c>
      <c r="D23" s="30">
        <v>250</v>
      </c>
      <c r="E23" s="28"/>
    </row>
    <row r="24" spans="1:5" x14ac:dyDescent="0.3">
      <c r="A24" s="31" t="s">
        <v>92</v>
      </c>
      <c r="B24" s="30">
        <v>1356</v>
      </c>
      <c r="C24" s="30">
        <v>0</v>
      </c>
      <c r="D24" s="30">
        <v>1500</v>
      </c>
      <c r="E24" s="28"/>
    </row>
    <row r="25" spans="1:5" x14ac:dyDescent="0.3">
      <c r="A25" s="31" t="s">
        <v>12</v>
      </c>
      <c r="B25" s="35">
        <f>(((B20)+(B21))+(B22))+(B23)+B24</f>
        <v>1356</v>
      </c>
      <c r="C25" s="35">
        <f>(((C20)+(C21))+(C22))+(C23)+C24</f>
        <v>0</v>
      </c>
      <c r="D25" s="35">
        <f>(((D20)+(D21))+(D22))+(D23)+D24</f>
        <v>2650</v>
      </c>
      <c r="E25" s="26"/>
    </row>
    <row r="26" spans="1:5" x14ac:dyDescent="0.3">
      <c r="A26" s="36" t="s">
        <v>13</v>
      </c>
      <c r="B26" s="34">
        <f>(B19)+(B25)</f>
        <v>1356</v>
      </c>
      <c r="C26" s="34">
        <f>(C19)+(C25)</f>
        <v>0</v>
      </c>
      <c r="D26" s="34">
        <f>(D19)+(D25)</f>
        <v>2650</v>
      </c>
      <c r="E26" s="26"/>
    </row>
    <row r="27" spans="1:5" x14ac:dyDescent="0.3">
      <c r="A27" s="36" t="s">
        <v>77</v>
      </c>
      <c r="B27" s="8"/>
      <c r="C27" s="30"/>
      <c r="D27" s="30"/>
      <c r="E27" s="27"/>
    </row>
    <row r="28" spans="1:5" x14ac:dyDescent="0.3">
      <c r="A28" s="31" t="s">
        <v>91</v>
      </c>
      <c r="B28" s="40">
        <v>0</v>
      </c>
      <c r="C28" s="30">
        <v>0</v>
      </c>
      <c r="D28" s="30">
        <v>0</v>
      </c>
      <c r="E28" s="27"/>
    </row>
    <row r="29" spans="1:5" x14ac:dyDescent="0.3">
      <c r="A29" s="31" t="s">
        <v>78</v>
      </c>
      <c r="B29" s="30">
        <v>0</v>
      </c>
      <c r="C29" s="30">
        <v>0</v>
      </c>
      <c r="D29" s="30">
        <v>0</v>
      </c>
      <c r="E29" s="28"/>
    </row>
    <row r="30" spans="1:5" x14ac:dyDescent="0.3">
      <c r="A30" s="31" t="s">
        <v>79</v>
      </c>
      <c r="B30" s="30">
        <v>100</v>
      </c>
      <c r="C30" s="30">
        <v>600</v>
      </c>
      <c r="D30" s="30">
        <v>750</v>
      </c>
      <c r="E30" s="28"/>
    </row>
    <row r="31" spans="1:5" x14ac:dyDescent="0.3">
      <c r="A31" s="31" t="s">
        <v>80</v>
      </c>
      <c r="B31" s="30">
        <v>0</v>
      </c>
      <c r="C31" s="30">
        <v>0</v>
      </c>
      <c r="D31" s="30">
        <v>50</v>
      </c>
      <c r="E31" s="28"/>
    </row>
    <row r="32" spans="1:5" x14ac:dyDescent="0.3">
      <c r="A32" s="36" t="s">
        <v>81</v>
      </c>
      <c r="B32" s="34">
        <f>((B27)+(B29))+(B30)+B31</f>
        <v>100</v>
      </c>
      <c r="C32" s="34">
        <f>((C27)+(C29))+(C30)+C31</f>
        <v>600</v>
      </c>
      <c r="D32" s="34">
        <f>((D27)+(D29))+(D30)+D31</f>
        <v>800</v>
      </c>
      <c r="E32" s="26"/>
    </row>
    <row r="33" spans="1:7" x14ac:dyDescent="0.3">
      <c r="A33" s="36" t="s">
        <v>14</v>
      </c>
      <c r="B33" s="8"/>
      <c r="C33" s="8"/>
      <c r="D33" s="8"/>
      <c r="E33" s="27"/>
    </row>
    <row r="34" spans="1:7" x14ac:dyDescent="0.3">
      <c r="A34" s="31" t="s">
        <v>15</v>
      </c>
      <c r="B34" s="30">
        <v>1313.9</v>
      </c>
      <c r="C34" s="30">
        <v>1287.6500000000001</v>
      </c>
      <c r="D34" s="30">
        <v>1325</v>
      </c>
      <c r="E34" s="28"/>
    </row>
    <row r="35" spans="1:7" x14ac:dyDescent="0.3">
      <c r="A35" s="31" t="s">
        <v>16</v>
      </c>
      <c r="B35" s="30">
        <v>680.03</v>
      </c>
      <c r="C35" s="30">
        <v>1742.21</v>
      </c>
      <c r="D35" s="30">
        <v>1800</v>
      </c>
      <c r="E35" s="28"/>
    </row>
    <row r="36" spans="1:7" x14ac:dyDescent="0.3">
      <c r="A36" s="31" t="s">
        <v>17</v>
      </c>
      <c r="B36" s="30">
        <v>14.12</v>
      </c>
      <c r="C36" s="30">
        <v>15.01</v>
      </c>
      <c r="D36" s="30">
        <v>15</v>
      </c>
      <c r="E36" s="28"/>
    </row>
    <row r="37" spans="1:7" x14ac:dyDescent="0.3">
      <c r="A37" s="31" t="s">
        <v>18</v>
      </c>
      <c r="B37" s="30">
        <v>319.35000000000002</v>
      </c>
      <c r="C37" s="30">
        <v>216.27</v>
      </c>
      <c r="D37" s="42">
        <f>(110*2.04)+(45*2.04)+(10*2.55)</f>
        <v>341.7</v>
      </c>
      <c r="E37" s="29" t="s">
        <v>32</v>
      </c>
    </row>
    <row r="38" spans="1:7" x14ac:dyDescent="0.3">
      <c r="A38" s="31" t="s">
        <v>19</v>
      </c>
      <c r="B38" s="30">
        <v>1.33</v>
      </c>
      <c r="C38" s="30">
        <v>1.43</v>
      </c>
      <c r="D38" s="30">
        <v>0</v>
      </c>
      <c r="E38" s="28"/>
    </row>
    <row r="39" spans="1:7" x14ac:dyDescent="0.3">
      <c r="A39" s="31" t="s">
        <v>82</v>
      </c>
      <c r="B39" s="30">
        <v>0</v>
      </c>
      <c r="C39" s="30">
        <v>0</v>
      </c>
      <c r="D39" s="30">
        <v>100</v>
      </c>
      <c r="E39" s="28"/>
    </row>
    <row r="40" spans="1:7" x14ac:dyDescent="0.3">
      <c r="A40" s="31" t="s">
        <v>83</v>
      </c>
      <c r="B40" s="30">
        <v>0</v>
      </c>
      <c r="C40" s="30">
        <v>0</v>
      </c>
      <c r="D40" s="30">
        <v>0</v>
      </c>
      <c r="E40" s="28"/>
    </row>
    <row r="41" spans="1:7" x14ac:dyDescent="0.3">
      <c r="A41" s="31" t="s">
        <v>20</v>
      </c>
      <c r="B41" s="30">
        <v>1686.37</v>
      </c>
      <c r="C41" s="30">
        <v>643.26</v>
      </c>
      <c r="D41" s="30">
        <v>1200</v>
      </c>
      <c r="E41" s="28"/>
      <c r="F41" s="25"/>
      <c r="G41" s="25"/>
    </row>
    <row r="42" spans="1:7" x14ac:dyDescent="0.3">
      <c r="A42" s="31" t="s">
        <v>21</v>
      </c>
      <c r="B42" s="30">
        <v>520.79999999999995</v>
      </c>
      <c r="C42" s="30">
        <v>555.91999999999996</v>
      </c>
      <c r="D42" s="30">
        <v>800</v>
      </c>
      <c r="E42" s="28" t="s">
        <v>33</v>
      </c>
      <c r="F42" s="25"/>
      <c r="G42" s="25"/>
    </row>
    <row r="43" spans="1:7" x14ac:dyDescent="0.3">
      <c r="A43" s="31" t="s">
        <v>84</v>
      </c>
      <c r="B43" s="30">
        <v>0</v>
      </c>
      <c r="C43" s="30">
        <v>0</v>
      </c>
      <c r="D43" s="30">
        <v>0</v>
      </c>
      <c r="E43" s="28"/>
    </row>
    <row r="44" spans="1:7" x14ac:dyDescent="0.3">
      <c r="A44" s="31" t="s">
        <v>85</v>
      </c>
      <c r="B44" s="30">
        <v>0</v>
      </c>
      <c r="C44" s="30">
        <v>0</v>
      </c>
      <c r="D44" s="30">
        <v>0</v>
      </c>
      <c r="E44" s="28"/>
    </row>
    <row r="45" spans="1:7" x14ac:dyDescent="0.3">
      <c r="A45" s="36" t="s">
        <v>22</v>
      </c>
      <c r="B45" s="34">
        <f>SUM(B34:B44)</f>
        <v>4535.8999999999996</v>
      </c>
      <c r="C45" s="34">
        <f t="shared" ref="C45:D45" si="0">SUM(C34:C44)</f>
        <v>4461.75</v>
      </c>
      <c r="D45" s="34">
        <f t="shared" si="0"/>
        <v>5581.7</v>
      </c>
      <c r="E45" s="26"/>
    </row>
    <row r="46" spans="1:7" x14ac:dyDescent="0.3">
      <c r="A46" s="32" t="s">
        <v>23</v>
      </c>
      <c r="B46" s="33">
        <f>(((B18)+(B26))+(B32))+(B45)</f>
        <v>5991.9</v>
      </c>
      <c r="C46" s="33">
        <f>(((C18)+(C26))+(C32))+(C45)</f>
        <v>5361.75</v>
      </c>
      <c r="D46" s="33">
        <f>(((D18)+(D26))+(D32))+(D45)</f>
        <v>9481.7000000000007</v>
      </c>
      <c r="E46" s="26"/>
    </row>
    <row r="47" spans="1:7" ht="8.4" customHeight="1" x14ac:dyDescent="0.3">
      <c r="A47" s="7"/>
      <c r="B47" s="41"/>
      <c r="C47" s="41"/>
      <c r="D47" s="41"/>
      <c r="E47" s="26"/>
    </row>
    <row r="48" spans="1:7" x14ac:dyDescent="0.3">
      <c r="A48" s="32" t="s">
        <v>86</v>
      </c>
      <c r="B48" s="45"/>
      <c r="C48" s="45"/>
      <c r="D48" s="45"/>
      <c r="E48" s="26"/>
    </row>
    <row r="49" spans="1:5" x14ac:dyDescent="0.3">
      <c r="A49" s="36" t="s">
        <v>87</v>
      </c>
      <c r="B49" s="30">
        <v>0</v>
      </c>
      <c r="C49" s="30">
        <v>0</v>
      </c>
      <c r="D49" s="30">
        <v>0</v>
      </c>
      <c r="E49" s="27"/>
    </row>
    <row r="50" spans="1:5" x14ac:dyDescent="0.3">
      <c r="A50" s="32" t="s">
        <v>88</v>
      </c>
      <c r="B50" s="33">
        <f>+B48+B49</f>
        <v>0</v>
      </c>
      <c r="C50" s="33">
        <f>+C48+C49</f>
        <v>0</v>
      </c>
      <c r="D50" s="33">
        <f>+D48+D49</f>
        <v>0</v>
      </c>
      <c r="E50" s="26"/>
    </row>
    <row r="51" spans="1:5" ht="8.4" customHeight="1" thickBot="1" x14ac:dyDescent="0.35">
      <c r="A51" s="7"/>
      <c r="B51" s="46"/>
      <c r="C51" s="46"/>
      <c r="D51" s="46"/>
      <c r="E51" s="26"/>
    </row>
    <row r="52" spans="1:5" ht="15" thickBot="1" x14ac:dyDescent="0.35">
      <c r="A52" s="37" t="s">
        <v>24</v>
      </c>
      <c r="B52" s="38">
        <f>(((B13)-(B46))+(0))-(0)+B50</f>
        <v>3353.1000000000004</v>
      </c>
      <c r="C52" s="38">
        <f>(((C13)-(C46))+(0))-(0)+C50</f>
        <v>848.25</v>
      </c>
      <c r="D52" s="39">
        <f>(((D13)-(D46))+(0))-(0)+D50</f>
        <v>868.29999999999927</v>
      </c>
      <c r="E52" s="26"/>
    </row>
    <row r="53" spans="1:5" x14ac:dyDescent="0.3">
      <c r="A53" s="7"/>
    </row>
    <row r="54" spans="1:5" x14ac:dyDescent="0.3">
      <c r="A54" s="54" t="s">
        <v>119</v>
      </c>
    </row>
    <row r="55" spans="1:5" x14ac:dyDescent="0.3">
      <c r="A55" s="54" t="s">
        <v>94</v>
      </c>
    </row>
    <row r="56" spans="1:5" x14ac:dyDescent="0.3">
      <c r="A56" s="54" t="s">
        <v>93</v>
      </c>
    </row>
    <row r="57" spans="1:5" x14ac:dyDescent="0.3">
      <c r="A57" s="54" t="s">
        <v>120</v>
      </c>
    </row>
  </sheetData>
  <mergeCells count="2">
    <mergeCell ref="A1:D1"/>
    <mergeCell ref="A2:D2"/>
  </mergeCells>
  <pageMargins left="0.25" right="0.25" top="0.75" bottom="0.75" header="0.3" footer="0.3"/>
  <pageSetup scale="60" fitToWidth="0" orientation="landscape" r:id="rId1"/>
  <ignoredErrors>
    <ignoredError sqref="C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Profit and Loss</vt:lpstr>
      <vt:lpstr>Balance Sheet</vt:lpstr>
      <vt:lpstr>Budget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Lisa Goeller</cp:lastModifiedBy>
  <cp:lastPrinted>2022-12-12T15:04:46Z</cp:lastPrinted>
  <dcterms:created xsi:type="dcterms:W3CDTF">2021-12-07T10:50:24Z</dcterms:created>
  <dcterms:modified xsi:type="dcterms:W3CDTF">2022-12-12T15:58:36Z</dcterms:modified>
</cp:coreProperties>
</file>